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<sst xmlns="http://schemas.openxmlformats.org/spreadsheetml/2006/main" count="172" uniqueCount="123">
  <si>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</si>
  <si>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</si>
  <si>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</si>
  <si>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</si>
  <si>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</si>
  <si>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</si>
  <si>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</si>
  <si>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</si>
  <si>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</si>
  <si>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</si>
  <si>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</si>
  <si>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</si>
  <si>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</si>
  <si>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</si>
  <si>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</si>
  <si>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</si>
  <si>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</si>
  <si>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</si>
  <si>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</si>
  <si>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</si>
  <si>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</si>
  <si>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</si>
  <si>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</si>
  <si>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</si>
  <si>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</si>
  <si>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</si>
  <si>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</si>
  <si>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</si>
  <si>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</si>
  <si>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</si>
  <si>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</si>
  <si>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</si>
  <si>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</si>
  <si>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</si>
  <si>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</si>
  <si>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</si>
  <si>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</si>
  <si>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</si>
  <si>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</si>
  <si>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</si>
  <si>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</si>
  <si>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</si>
  <si>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</si>
  <si>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</si>
  <si>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</si>
  <si>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</si>
  <si>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</si>
  <si>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</si>
  <si>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</si>
  <si>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</si>
  <si>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</si>
  <si>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</si>
  <si>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</si>
  <si>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</si>
  <si>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</si>
  <si>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</si>
  <si>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</si>
  <si>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</si>
  <si>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</si>
  <si>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</si>
  <si>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</si>
  <si>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</si>
  <si>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</si>
  <si>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</si>
  <si>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</si>
  <si>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</si>
  <si>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</si>
  <si>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</si>
  <si>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</si>
  <si>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</si>
  <si>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</si>
  <si>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</si>
  <si>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</si>
  <si>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</si>
  <si>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</si>
  <si>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</si>
  <si>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</si>
  <si>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</si>
  <si>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</si>
  <si>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</si>
  <si>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</si>
  <si>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</si>
  <si>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</si>
  <si>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</si>
  <si>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</si>
  <si>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</si>
  <si>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</si>
  <si>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</si>
  <si>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</si>
  <si>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</si>
  <si>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</si>
  <si>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</si>
  <si>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</si>
  <si>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</si>
  <si>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</si>
  <si>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</si>
  <si>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</si>
  <si>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</si>
  <si>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</si>
  <si>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</si>
  <si>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</si>
  <si>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</si>
  <si>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</si>
  <si>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</si>
  <si>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</si>
  <si>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</si>
  <si>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</si>
  <si>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</si>
  <si>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</si>
  <si>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</si>
  <si>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</si>
  <si>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</si>
  <si>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</si>
  <si>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</si>
  <si>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</si>
  <si>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</si>
  <si>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</si>
  <si>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</si>
  <si>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</si>
  <si>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</si>
  <si>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</si>
  <si>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</si>
  <si>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29.06.2016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</si>
</sst>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59330744"/>
        <c:axId val="64214649"/>
      </c:bar3D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41060930"/>
        <c:axId val="34004051"/>
      </c:bar3D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37601004"/>
        <c:axId val="2864717"/>
      </c:bar3D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25782454"/>
        <c:axId val="30715495"/>
      </c:bar3D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8004000"/>
        <c:axId val="4927137"/>
      </c:bar3D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7137"/>
        <c:crosses val="autoZero"/>
        <c:auto val="1"/>
        <c:lblOffset val="100"/>
        <c:tickLblSkip val="2"/>
        <c:noMultiLvlLbl val="0"/>
      </c:catAx>
      <c:valAx>
        <c:axId val="4927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44344234"/>
        <c:axId val="63553787"/>
      </c:bar3D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35113172"/>
        <c:axId val="47583093"/>
      </c:bar3D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25594654"/>
        <c:axId val="29025295"/>
      </c:bar3D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59901064"/>
        <c:axId val="2238665"/>
      </c:bar3D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</f>
        <v>227121.70000000004</v>
      </c>
      <c r="E6" s="3">
        <f>D6/D150*100</f>
        <v>34.280212984906974</v>
      </c>
      <c r="F6" s="3">
        <f>D6/B6*100</f>
        <v>92.84548937079994</v>
      </c>
      <c r="G6" s="3">
        <f aca="true" t="shared" si="0" ref="G6:G43">D6/C6*100</f>
        <v>53.04823003775151</v>
      </c>
      <c r="H6" s="51">
        <f>B6-D6</f>
        <v>17501.599999999948</v>
      </c>
      <c r="I6" s="51">
        <f aca="true" t="shared" si="1" ref="I6:I43">C6-D6</f>
        <v>201020.19999999998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</f>
        <v>100658</v>
      </c>
      <c r="E7" s="103">
        <f>D7/D6*100</f>
        <v>44.31897084250425</v>
      </c>
      <c r="F7" s="103">
        <f>D7/B7*100</f>
        <v>93.72750695334855</v>
      </c>
      <c r="G7" s="103">
        <f>D7/C7*100</f>
        <v>53.5647672419344</v>
      </c>
      <c r="H7" s="113">
        <f>B7-D7</f>
        <v>6736.300000000003</v>
      </c>
      <c r="I7" s="113">
        <f t="shared" si="1"/>
        <v>87260.29999999999</v>
      </c>
    </row>
    <row r="8" spans="1:9" ht="18">
      <c r="A8" s="26" t="s">
        <v>3</v>
      </c>
      <c r="B8" s="46">
        <f>170221.4+4738.4</f>
        <v>174959.8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</f>
        <v>169583.89999999997</v>
      </c>
      <c r="E8" s="1">
        <f>D8/D6*100</f>
        <v>74.66653340477811</v>
      </c>
      <c r="F8" s="1">
        <f>D8/B8*100</f>
        <v>96.92735131155843</v>
      </c>
      <c r="G8" s="1">
        <f t="shared" si="0"/>
        <v>56.89177057557393</v>
      </c>
      <c r="H8" s="48">
        <f>B8-D8</f>
        <v>5375.900000000023</v>
      </c>
      <c r="I8" s="48">
        <f t="shared" si="1"/>
        <v>128497.70000000001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4+2.9+1.6+0.5+0.5+1.9+1.2+1.8+1.6+0.7+2+3.7+0.1+1.9+2.9+1.2+0.4+1.1+0.2+0.6+1.5+1.7</f>
        <v>34</v>
      </c>
      <c r="E9" s="12">
        <f>D9/D6*100</f>
        <v>0.014969947829731812</v>
      </c>
      <c r="F9" s="128">
        <f>D9/B9*100</f>
        <v>65.00956022944551</v>
      </c>
      <c r="G9" s="1">
        <f t="shared" si="0"/>
        <v>39.6732788798133</v>
      </c>
      <c r="H9" s="48">
        <f aca="true" t="shared" si="2" ref="H9:H43">B9-D9</f>
        <v>18.299999999999997</v>
      </c>
      <c r="I9" s="48">
        <f t="shared" si="1"/>
        <v>51.7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</f>
        <v>14014.500000000005</v>
      </c>
      <c r="E10" s="1">
        <f>D10/D6*100</f>
        <v>6.170480407640486</v>
      </c>
      <c r="F10" s="1">
        <f aca="true" t="shared" si="3" ref="F10:F41">D10/B10*100</f>
        <v>81.88096309236552</v>
      </c>
      <c r="G10" s="1">
        <f t="shared" si="0"/>
        <v>51.95693519146714</v>
      </c>
      <c r="H10" s="48">
        <f t="shared" si="2"/>
        <v>3101.1999999999953</v>
      </c>
      <c r="I10" s="48">
        <f t="shared" si="1"/>
        <v>12958.799999999997</v>
      </c>
    </row>
    <row r="11" spans="1:9" ht="18">
      <c r="A11" s="26" t="s">
        <v>0</v>
      </c>
      <c r="B11" s="46">
        <f>40173.6-4441.1</f>
        <v>35732.5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</f>
        <v>30506.200000000004</v>
      </c>
      <c r="E11" s="1">
        <f>D11/D6*100</f>
        <v>13.4316536024519</v>
      </c>
      <c r="F11" s="1">
        <f t="shared" si="3"/>
        <v>85.37381935213043</v>
      </c>
      <c r="G11" s="1">
        <f t="shared" si="0"/>
        <v>42.57384013352909</v>
      </c>
      <c r="H11" s="48">
        <f t="shared" si="2"/>
        <v>5226.299999999996</v>
      </c>
      <c r="I11" s="48">
        <f t="shared" si="1"/>
        <v>41148.6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</f>
        <v>6810.600000000001</v>
      </c>
      <c r="E12" s="1">
        <f>D12/D6*100</f>
        <v>2.9986566673285733</v>
      </c>
      <c r="F12" s="1">
        <f t="shared" si="3"/>
        <v>95.39056262868189</v>
      </c>
      <c r="G12" s="1">
        <f t="shared" si="0"/>
        <v>46.20488466757124</v>
      </c>
      <c r="H12" s="48">
        <f t="shared" si="2"/>
        <v>329.09999999999854</v>
      </c>
      <c r="I12" s="48">
        <f t="shared" si="1"/>
        <v>7929.399999999999</v>
      </c>
    </row>
    <row r="13" spans="1:9" ht="18.75" thickBot="1">
      <c r="A13" s="26" t="s">
        <v>34</v>
      </c>
      <c r="B13" s="47">
        <f>B6-B8-B9-B10-B11-B12</f>
        <v>9623.3</v>
      </c>
      <c r="C13" s="47">
        <f>C6-C8-C9-C10-C11-C12</f>
        <v>16606.500000000044</v>
      </c>
      <c r="D13" s="47">
        <f>D6-D8-D9-D10-D11-D12</f>
        <v>6172.500000000063</v>
      </c>
      <c r="E13" s="1">
        <f>D13/D6*100</f>
        <v>2.7177059699711923</v>
      </c>
      <c r="F13" s="1">
        <f t="shared" si="3"/>
        <v>64.14119896501266</v>
      </c>
      <c r="G13" s="1">
        <f t="shared" si="0"/>
        <v>37.169180742480634</v>
      </c>
      <c r="H13" s="48">
        <f t="shared" si="2"/>
        <v>3450.7999999999365</v>
      </c>
      <c r="I13" s="48">
        <f t="shared" si="1"/>
        <v>10433.999999999982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</f>
        <v>120825.6</v>
      </c>
      <c r="E18" s="3">
        <f>D18/D150*100</f>
        <v>18.23659871350547</v>
      </c>
      <c r="F18" s="3">
        <f>D18/B18*100</f>
        <v>94.03751052638953</v>
      </c>
      <c r="G18" s="3">
        <f t="shared" si="0"/>
        <v>47.535821353539646</v>
      </c>
      <c r="H18" s="51">
        <f>B18-D18</f>
        <v>7661</v>
      </c>
      <c r="I18" s="51">
        <f t="shared" si="1"/>
        <v>133352.4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</f>
        <v>88969.9</v>
      </c>
      <c r="E19" s="103">
        <f>D19/D18*100</f>
        <v>73.63497470734679</v>
      </c>
      <c r="F19" s="103">
        <f t="shared" si="3"/>
        <v>94.31961419767809</v>
      </c>
      <c r="G19" s="103">
        <f t="shared" si="0"/>
        <v>46.595736880695505</v>
      </c>
      <c r="H19" s="113">
        <f t="shared" si="2"/>
        <v>5358.200000000012</v>
      </c>
      <c r="I19" s="113">
        <f t="shared" si="1"/>
        <v>101970.1</v>
      </c>
    </row>
    <row r="20" spans="1:9" ht="18">
      <c r="A20" s="26" t="s">
        <v>5</v>
      </c>
      <c r="B20" s="46">
        <f>92414+924.8</f>
        <v>93338.8</v>
      </c>
      <c r="C20" s="47">
        <v>186641.3</v>
      </c>
      <c r="D20" s="48">
        <f>5722.2+1+8655.9+32.9+2.4+5725.7+8251+357.7+0.1+5829.5+27.9+3957+4812.9+26.7+6036.7+16.8+6839+2416.2+22.3+6209+10229+319.3+6468+9728.3+1605.6</f>
        <v>93293.1</v>
      </c>
      <c r="E20" s="1">
        <f>D20/D18*100</f>
        <v>77.2130243921818</v>
      </c>
      <c r="F20" s="1">
        <f t="shared" si="3"/>
        <v>99.9510385820259</v>
      </c>
      <c r="G20" s="1">
        <f t="shared" si="0"/>
        <v>49.98523906552302</v>
      </c>
      <c r="H20" s="48">
        <f t="shared" si="2"/>
        <v>45.69999999999709</v>
      </c>
      <c r="I20" s="48">
        <f t="shared" si="1"/>
        <v>93348.19999999998</v>
      </c>
    </row>
    <row r="21" spans="1:9" ht="18">
      <c r="A21" s="26" t="s">
        <v>2</v>
      </c>
      <c r="B21" s="46">
        <f>12003.3+110-84</f>
        <v>12029.3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</f>
        <v>9470.900000000001</v>
      </c>
      <c r="E21" s="1">
        <f>D21/D18*100</f>
        <v>7.8384878701202405</v>
      </c>
      <c r="F21" s="1">
        <f t="shared" si="3"/>
        <v>78.73192953870966</v>
      </c>
      <c r="G21" s="1">
        <f t="shared" si="0"/>
        <v>44.9622817969911</v>
      </c>
      <c r="H21" s="48">
        <f t="shared" si="2"/>
        <v>2558.399999999998</v>
      </c>
      <c r="I21" s="48">
        <f t="shared" si="1"/>
        <v>11593.199999999997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</f>
        <v>1959.5000000000002</v>
      </c>
      <c r="E22" s="1">
        <f>D22/D18*100</f>
        <v>1.6217589649875523</v>
      </c>
      <c r="F22" s="1">
        <f t="shared" si="3"/>
        <v>99.20514378290807</v>
      </c>
      <c r="G22" s="1">
        <f t="shared" si="0"/>
        <v>50.01403813267312</v>
      </c>
      <c r="H22" s="48">
        <f t="shared" si="2"/>
        <v>15.699999999999818</v>
      </c>
      <c r="I22" s="48">
        <f t="shared" si="1"/>
        <v>1958.3999999999999</v>
      </c>
    </row>
    <row r="23" spans="1:9" ht="18">
      <c r="A23" s="26" t="s">
        <v>0</v>
      </c>
      <c r="B23" s="46">
        <f>15469.1-955</f>
        <v>14514.1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</f>
        <v>12572.5</v>
      </c>
      <c r="E23" s="1">
        <f>D23/D18*100</f>
        <v>10.405493537793314</v>
      </c>
      <c r="F23" s="1">
        <f t="shared" si="3"/>
        <v>86.62266347896184</v>
      </c>
      <c r="G23" s="1">
        <f t="shared" si="0"/>
        <v>45.21766339140568</v>
      </c>
      <c r="H23" s="48">
        <f t="shared" si="2"/>
        <v>1941.6000000000004</v>
      </c>
      <c r="I23" s="48">
        <f t="shared" si="1"/>
        <v>15231.900000000001</v>
      </c>
    </row>
    <row r="24" spans="1:9" ht="18">
      <c r="A24" s="26" t="s">
        <v>15</v>
      </c>
      <c r="B24" s="46">
        <f>797.9+4.2</f>
        <v>802.1</v>
      </c>
      <c r="C24" s="47">
        <v>1591.6</v>
      </c>
      <c r="D24" s="48">
        <f>73.6+22.6+5.3+2.4+2.5+128.1+0.1+11.5+121.2+11.2-0.1+27.3+71.1+31.4-0.1+0.8+24.6+83.5+19.6+26.5+24.2+67.9+2.3+4</f>
        <v>761.4999999999999</v>
      </c>
      <c r="E24" s="1">
        <f>D24/D18*100</f>
        <v>0.630247232374596</v>
      </c>
      <c r="F24" s="1">
        <f t="shared" si="3"/>
        <v>94.93828699663382</v>
      </c>
      <c r="G24" s="1">
        <f t="shared" si="0"/>
        <v>47.84493591354611</v>
      </c>
      <c r="H24" s="48">
        <f t="shared" si="2"/>
        <v>40.600000000000136</v>
      </c>
      <c r="I24" s="48">
        <f t="shared" si="1"/>
        <v>830.1</v>
      </c>
    </row>
    <row r="25" spans="1:9" ht="18.75" thickBot="1">
      <c r="A25" s="26" t="s">
        <v>34</v>
      </c>
      <c r="B25" s="47">
        <f>B18-B20-B21-B22-B23-B24</f>
        <v>5827.100000000002</v>
      </c>
      <c r="C25" s="47">
        <f>C18-C20-C21-C22-C23-C24</f>
        <v>13158.70000000001</v>
      </c>
      <c r="D25" s="47">
        <f>D18-D20-D21-D22-D23-D24</f>
        <v>2768.0999999999985</v>
      </c>
      <c r="E25" s="1">
        <f>D25/D18*100</f>
        <v>2.2909880025425062</v>
      </c>
      <c r="F25" s="1">
        <f t="shared" si="3"/>
        <v>47.50390417188648</v>
      </c>
      <c r="G25" s="1">
        <f t="shared" si="0"/>
        <v>21.03627258011807</v>
      </c>
      <c r="H25" s="48">
        <f t="shared" si="2"/>
        <v>3059.0000000000036</v>
      </c>
      <c r="I25" s="48">
        <f t="shared" si="1"/>
        <v>10390.600000000011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29175.7-6.4-43.2</f>
        <v>29126.1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</f>
        <v>27061.9</v>
      </c>
      <c r="E33" s="3">
        <f>D33/D150*100</f>
        <v>4.0845401200160705</v>
      </c>
      <c r="F33" s="3">
        <f>D33/B33*100</f>
        <v>92.91288569358754</v>
      </c>
      <c r="G33" s="3">
        <f t="shared" si="0"/>
        <v>53.81672178549199</v>
      </c>
      <c r="H33" s="51">
        <f t="shared" si="2"/>
        <v>2064.199999999997</v>
      </c>
      <c r="I33" s="51">
        <f t="shared" si="1"/>
        <v>23223.399999999994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1335+1268.2+1354.9+1304.2+1357+1359.6+1365.6+1342.2+1381.4+3.9+1624.5+11.9+0.1+10+3950.5+2820.4</f>
        <v>20489.4</v>
      </c>
      <c r="E34" s="1">
        <f>D34/D33*100</f>
        <v>75.7130874033235</v>
      </c>
      <c r="F34" s="1">
        <f t="shared" si="3"/>
        <v>99.16417014727449</v>
      </c>
      <c r="G34" s="1">
        <f t="shared" si="0"/>
        <v>58.51339079179589</v>
      </c>
      <c r="H34" s="48">
        <f t="shared" si="2"/>
        <v>172.6999999999971</v>
      </c>
      <c r="I34" s="48">
        <f t="shared" si="1"/>
        <v>14527.199999999997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</f>
        <v>1231.3999999999996</v>
      </c>
      <c r="E36" s="1">
        <f>D36/D33*100</f>
        <v>4.550308736637115</v>
      </c>
      <c r="F36" s="1">
        <f t="shared" si="3"/>
        <v>66.89482833550629</v>
      </c>
      <c r="G36" s="1">
        <f t="shared" si="0"/>
        <v>36.38458811015246</v>
      </c>
      <c r="H36" s="48">
        <f t="shared" si="2"/>
        <v>609.4000000000003</v>
      </c>
      <c r="I36" s="48">
        <f t="shared" si="1"/>
        <v>2153.0000000000005</v>
      </c>
    </row>
    <row r="37" spans="1:9" s="41" customFormat="1" ht="18.75">
      <c r="A37" s="20" t="s">
        <v>7</v>
      </c>
      <c r="B37" s="55">
        <f>644.8-6.4-43.2</f>
        <v>595.1999999999999</v>
      </c>
      <c r="C37" s="56">
        <v>929.3</v>
      </c>
      <c r="D37" s="57">
        <f>11.2+19.5+15.2+5+5.7-0.1+1.9+5.1+7+0.3+7.7+25.8+82+15.4+14.3+13.2+14.4+42.6+0.1+37.6+3+2.6</f>
        <v>329.5000000000001</v>
      </c>
      <c r="E37" s="17">
        <f>D37/D33*100</f>
        <v>1.2175789578706597</v>
      </c>
      <c r="F37" s="17">
        <f t="shared" si="3"/>
        <v>55.35954301075271</v>
      </c>
      <c r="G37" s="17">
        <f t="shared" si="0"/>
        <v>35.45679543742603</v>
      </c>
      <c r="H37" s="57">
        <f t="shared" si="2"/>
        <v>265.6999999999998</v>
      </c>
      <c r="I37" s="57">
        <f t="shared" si="1"/>
        <v>599.7999999999998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0.09422841707345013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</v>
      </c>
      <c r="C39" s="46">
        <f>C33-C34-C36-C37-C35-C38</f>
        <v>10894.199999999999</v>
      </c>
      <c r="D39" s="46">
        <f>D33-D34-D36-D37-D35-D38</f>
        <v>4986.1</v>
      </c>
      <c r="E39" s="1">
        <f>D39/D33*100</f>
        <v>18.424796485095282</v>
      </c>
      <c r="F39" s="1">
        <f t="shared" si="3"/>
        <v>83.067055393586</v>
      </c>
      <c r="G39" s="1">
        <f t="shared" si="0"/>
        <v>45.7683905197261</v>
      </c>
      <c r="H39" s="48">
        <f>B39-D39</f>
        <v>1016.3999999999996</v>
      </c>
      <c r="I39" s="48">
        <f t="shared" si="1"/>
        <v>5908.0999999999985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491.1+3+6.4+57.2</f>
        <v>557.7</v>
      </c>
      <c r="C43" s="50">
        <f>829.5+61+9+3+3</f>
        <v>905.5</v>
      </c>
      <c r="D43" s="51">
        <f>22.2+3+5+12.1+5.3+62.1+8.7+22.7+11.7+44.1-0.1+8.7+8.3+9+2+12.1+30.9+11+14.3+28.5+0.1+1.2+34+0.6+0.1+2.3+3+1.5+17.9+19.5+82.4</f>
        <v>484.20000000000005</v>
      </c>
      <c r="E43" s="3">
        <f>D43/D150*100</f>
        <v>0.07308187252601558</v>
      </c>
      <c r="F43" s="3">
        <f>D43/B43*100</f>
        <v>86.82087143625606</v>
      </c>
      <c r="G43" s="3">
        <f t="shared" si="0"/>
        <v>53.47321921590282</v>
      </c>
      <c r="H43" s="51">
        <f t="shared" si="2"/>
        <v>73.5</v>
      </c>
      <c r="I43" s="51">
        <f t="shared" si="1"/>
        <v>421.29999999999995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224.1+260.8+14.4+236.4+3.2+114.6+291.3+0.1+96+241.4+13.4+0.1+331+0.7-0.1+39.8+268.9+0.5+9.3+307.6+278.3+1.8+5.2+302.3+9.3+4.6+275.3+25.3+352.3</f>
        <v>3707.900000000001</v>
      </c>
      <c r="E45" s="3">
        <f>D45/D150*100</f>
        <v>0.5596453431210517</v>
      </c>
      <c r="F45" s="3">
        <f>D45/B45*100</f>
        <v>96.83729433272397</v>
      </c>
      <c r="G45" s="3">
        <f aca="true" t="shared" si="4" ref="G45:G76">D45/C45*100</f>
        <v>47.895783817298756</v>
      </c>
      <c r="H45" s="51">
        <f>B45-D45</f>
        <v>121.099999999999</v>
      </c>
      <c r="I45" s="51">
        <f aca="true" t="shared" si="5" ref="I45:I77">C45-D45</f>
        <v>4033.6999999999994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224.1+258.6+235.3+288.8+241.4+328.6+224.6+306.6+239.4+298.3+269.8+13.5+346.9</f>
        <v>3275.9000000000005</v>
      </c>
      <c r="E46" s="1">
        <f>D46/D45*100</f>
        <v>88.34920035599664</v>
      </c>
      <c r="F46" s="1">
        <f aca="true" t="shared" si="6" ref="F46:F74">D46/B46*100</f>
        <v>99.13451354213953</v>
      </c>
      <c r="G46" s="1">
        <f t="shared" si="4"/>
        <v>48.50598199478797</v>
      </c>
      <c r="H46" s="48">
        <f aca="true" t="shared" si="7" ref="H46:H74">B46-D46</f>
        <v>28.599999999999454</v>
      </c>
      <c r="I46" s="48">
        <f t="shared" si="5"/>
        <v>3477.7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0.02157555489630248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0.2+2.1+0.1+6.5+6.7-0.1+7+4.6+1.6</f>
        <v>28.700000000000003</v>
      </c>
      <c r="E48" s="1">
        <f>D48/D45*100</f>
        <v>0.7740230319048517</v>
      </c>
      <c r="F48" s="1">
        <f t="shared" si="6"/>
        <v>89.68750000000001</v>
      </c>
      <c r="G48" s="1">
        <f t="shared" si="4"/>
        <v>40.5940594059406</v>
      </c>
      <c r="H48" s="48">
        <f t="shared" si="7"/>
        <v>3.299999999999997</v>
      </c>
      <c r="I48" s="48">
        <f t="shared" si="5"/>
        <v>42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2.2+2.5+0.8+112.4+2.2+0.1+69.1+4.4-0.1+35.2+27.4+4.8+1+22.3+2.5+1.6+0.6+4.2</f>
        <v>293.20000000000005</v>
      </c>
      <c r="E49" s="1">
        <f>D49/D45*100</f>
        <v>7.907440869494861</v>
      </c>
      <c r="F49" s="1">
        <f t="shared" si="6"/>
        <v>90.46590558469609</v>
      </c>
      <c r="G49" s="1">
        <f t="shared" si="4"/>
        <v>51.57431838170625</v>
      </c>
      <c r="H49" s="48">
        <f t="shared" si="7"/>
        <v>30.899999999999977</v>
      </c>
      <c r="I49" s="48">
        <f t="shared" si="5"/>
        <v>275.29999999999995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109.30000000000041</v>
      </c>
      <c r="E50" s="1">
        <f>D50/D45*100</f>
        <v>2.947760187707338</v>
      </c>
      <c r="F50" s="1">
        <f t="shared" si="6"/>
        <v>65.21479713603844</v>
      </c>
      <c r="G50" s="1">
        <f t="shared" si="4"/>
        <v>31.45323741007206</v>
      </c>
      <c r="H50" s="48">
        <f t="shared" si="7"/>
        <v>58.29999999999956</v>
      </c>
      <c r="I50" s="48">
        <f t="shared" si="5"/>
        <v>238.1999999999996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</f>
        <v>7545.399999999997</v>
      </c>
      <c r="E51" s="3">
        <f>D51/D150*100</f>
        <v>1.1388516335353114</v>
      </c>
      <c r="F51" s="3">
        <f>D51/B51*100</f>
        <v>79.55674114062184</v>
      </c>
      <c r="G51" s="3">
        <f t="shared" si="4"/>
        <v>44.01934531622823</v>
      </c>
      <c r="H51" s="51">
        <f>B51-D51</f>
        <v>1938.9000000000024</v>
      </c>
      <c r="I51" s="51">
        <f t="shared" si="5"/>
        <v>9595.7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8+294.9+437.7+298.5+423.7+297.9+451.2+294.5+446+301+554.2+412+820.4</f>
        <v>5039.999999999999</v>
      </c>
      <c r="E52" s="1">
        <f>D52/D51*100</f>
        <v>66.79566358311025</v>
      </c>
      <c r="F52" s="1">
        <f t="shared" si="6"/>
        <v>94.20736836202545</v>
      </c>
      <c r="G52" s="1">
        <f t="shared" si="4"/>
        <v>48.796073077928476</v>
      </c>
      <c r="H52" s="48">
        <f t="shared" si="7"/>
        <v>309.90000000000055</v>
      </c>
      <c r="I52" s="48">
        <f t="shared" si="5"/>
        <v>5288.700000000002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1.3+0.7+2.1+1+1.3+7.6+7.5+6.3+0.4+13+20.7+0.5+5.3+9.4+10+8.9+5.1+7.2+1-0.1+17.9</f>
        <v>127.10000000000002</v>
      </c>
      <c r="E54" s="1">
        <f>D54/D51*100</f>
        <v>1.684470008216928</v>
      </c>
      <c r="F54" s="1">
        <f t="shared" si="6"/>
        <v>85.99458728010826</v>
      </c>
      <c r="G54" s="1">
        <f t="shared" si="4"/>
        <v>44.28571428571429</v>
      </c>
      <c r="H54" s="48">
        <f t="shared" si="7"/>
        <v>20.69999999999999</v>
      </c>
      <c r="I54" s="48">
        <f t="shared" si="5"/>
        <v>159.89999999999998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10.7+0.6+7.6+85.1+28.4+14.4+0.1+8.5+0.1+7+0.1+7.7+62.8+6+1.3+0.9+0.9+1+0.7+0.1+4.7+15.2+34.9+9+4+15.8+5.5+7+1.9+1.5+0.1+2.4+1.8+3.7+1.3+4.5</f>
        <v>357.29999999999995</v>
      </c>
      <c r="E55" s="1">
        <f>D55/D51*100</f>
        <v>4.73533543615978</v>
      </c>
      <c r="F55" s="1">
        <f t="shared" si="6"/>
        <v>63.81496695838542</v>
      </c>
      <c r="G55" s="1">
        <f t="shared" si="4"/>
        <v>38.29171578608938</v>
      </c>
      <c r="H55" s="48">
        <f t="shared" si="7"/>
        <v>202.60000000000002</v>
      </c>
      <c r="I55" s="48">
        <f t="shared" si="5"/>
        <v>575.8000000000001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0.5301243141516688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2020.9999999999977</v>
      </c>
      <c r="E57" s="1">
        <f>D57/D51*100</f>
        <v>26.78453097251304</v>
      </c>
      <c r="F57" s="1">
        <f t="shared" si="6"/>
        <v>58.97802550558842</v>
      </c>
      <c r="G57" s="1">
        <f t="shared" si="4"/>
        <v>36.21669085891437</v>
      </c>
      <c r="H57" s="48">
        <f t="shared" si="7"/>
        <v>1405.7000000000016</v>
      </c>
      <c r="I57" s="48">
        <f>C57-D57</f>
        <v>3559.2999999999997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</f>
        <v>1029.9</v>
      </c>
      <c r="E59" s="3">
        <f>D59/D150*100</f>
        <v>0.15544613902218804</v>
      </c>
      <c r="F59" s="3">
        <f>D59/B59*100</f>
        <v>30.611698965640237</v>
      </c>
      <c r="G59" s="3">
        <f t="shared" si="4"/>
        <v>16.79714257755162</v>
      </c>
      <c r="H59" s="51">
        <f>B59-D59</f>
        <v>2334.4999999999995</v>
      </c>
      <c r="I59" s="51">
        <f t="shared" si="5"/>
        <v>5101.5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43.5+72.8+47.2+62.5+0.1+35.3+86.8+44.1+125.7+41.4+92.3+60.6+92.7</f>
        <v>805</v>
      </c>
      <c r="E60" s="1">
        <f>D60/D59*100</f>
        <v>78.16292843965434</v>
      </c>
      <c r="F60" s="1">
        <f t="shared" si="6"/>
        <v>95.74215033301618</v>
      </c>
      <c r="G60" s="1">
        <f t="shared" si="4"/>
        <v>49.007670765859004</v>
      </c>
      <c r="H60" s="48">
        <f t="shared" si="7"/>
        <v>35.799999999999955</v>
      </c>
      <c r="I60" s="48">
        <f t="shared" si="5"/>
        <v>837.6000000000001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4.7+45.7+4.9+40.9+19.8+3.9+46.3+9+12.6+0.9+3+0.3</f>
        <v>192</v>
      </c>
      <c r="E62" s="1">
        <f>D62/D59*100</f>
        <v>18.64258665889892</v>
      </c>
      <c r="F62" s="1">
        <f t="shared" si="6"/>
        <v>52.8052805280528</v>
      </c>
      <c r="G62" s="1">
        <f t="shared" si="4"/>
        <v>30.597609561752986</v>
      </c>
      <c r="H62" s="48">
        <f t="shared" si="7"/>
        <v>171.60000000000002</v>
      </c>
      <c r="I62" s="48">
        <f t="shared" si="5"/>
        <v>435.5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32.90000000000009</v>
      </c>
      <c r="E64" s="1">
        <f>D64/D59*100</f>
        <v>3.1944849014467507</v>
      </c>
      <c r="F64" s="1">
        <f t="shared" si="6"/>
        <v>31.363203050524525</v>
      </c>
      <c r="G64" s="1">
        <f t="shared" si="4"/>
        <v>16.60777385159018</v>
      </c>
      <c r="H64" s="48">
        <f t="shared" si="7"/>
        <v>71.99999999999949</v>
      </c>
      <c r="I64" s="48">
        <f t="shared" si="5"/>
        <v>165.19999999999953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179.5</v>
      </c>
      <c r="E69" s="39">
        <f>D69/D150*100</f>
        <v>0.0270925157340351</v>
      </c>
      <c r="F69" s="3">
        <f>D69/B69*100</f>
        <v>62.93828892005611</v>
      </c>
      <c r="G69" s="3">
        <f t="shared" si="4"/>
        <v>33.33333333333333</v>
      </c>
      <c r="H69" s="51">
        <f>B69-D69</f>
        <v>105.69999999999999</v>
      </c>
      <c r="I69" s="51">
        <f t="shared" si="5"/>
        <v>359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99.5313415348565</v>
      </c>
      <c r="G70" s="1">
        <f t="shared" si="4"/>
        <v>99.35672514619883</v>
      </c>
      <c r="H70" s="48">
        <f t="shared" si="7"/>
        <v>0.799999999999983</v>
      </c>
      <c r="I70" s="48">
        <f t="shared" si="5"/>
        <v>1.0999999999999943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</f>
        <v>27355.7</v>
      </c>
      <c r="E90" s="3">
        <f>D90/D150*100</f>
        <v>4.128884304543421</v>
      </c>
      <c r="F90" s="3">
        <f aca="true" t="shared" si="10" ref="F90:F96">D90/B90*100</f>
        <v>85.94907596503685</v>
      </c>
      <c r="G90" s="3">
        <f t="shared" si="8"/>
        <v>46.422165316716466</v>
      </c>
      <c r="H90" s="51">
        <f aca="true" t="shared" si="11" ref="H90:H96">B90-D90</f>
        <v>4472.0999999999985</v>
      </c>
      <c r="I90" s="51">
        <f t="shared" si="9"/>
        <v>31572.400000000005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</f>
        <v>23138.9</v>
      </c>
      <c r="E91" s="1">
        <f>D91/D90*100</f>
        <v>84.58529666577715</v>
      </c>
      <c r="F91" s="1">
        <f t="shared" si="10"/>
        <v>87.33703734458629</v>
      </c>
      <c r="G91" s="1">
        <f t="shared" si="8"/>
        <v>46.78012498205734</v>
      </c>
      <c r="H91" s="48">
        <f t="shared" si="11"/>
        <v>3354.899999999998</v>
      </c>
      <c r="I91" s="48">
        <f t="shared" si="9"/>
        <v>26324.199999999997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</f>
        <v>949.5999999999999</v>
      </c>
      <c r="E92" s="1">
        <f>D92/D90*100</f>
        <v>3.4713057973292583</v>
      </c>
      <c r="F92" s="1">
        <f t="shared" si="10"/>
        <v>84.13218747231326</v>
      </c>
      <c r="G92" s="1">
        <f t="shared" si="8"/>
        <v>44.76289242952766</v>
      </c>
      <c r="H92" s="48">
        <f t="shared" si="11"/>
        <v>179.10000000000014</v>
      </c>
      <c r="I92" s="48">
        <f t="shared" si="9"/>
        <v>1171.8000000000002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3267.1999999999994</v>
      </c>
      <c r="E94" s="1">
        <f>D94/D90*100</f>
        <v>11.943397536893588</v>
      </c>
      <c r="F94" s="1">
        <f t="shared" si="10"/>
        <v>77.69243573585712</v>
      </c>
      <c r="G94" s="1">
        <f>D94/C94*100</f>
        <v>44.49044065580908</v>
      </c>
      <c r="H94" s="48">
        <f t="shared" si="11"/>
        <v>938.1000000000008</v>
      </c>
      <c r="I94" s="48">
        <f>C94-D94</f>
        <v>4076.4000000000083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</f>
        <v>42112.4</v>
      </c>
      <c r="E95" s="115">
        <f>D95/D150*100</f>
        <v>6.356160777704624</v>
      </c>
      <c r="F95" s="118">
        <f t="shared" si="10"/>
        <v>84.07531409154522</v>
      </c>
      <c r="G95" s="114">
        <f>D95/C95*100</f>
        <v>52.95485324759102</v>
      </c>
      <c r="H95" s="120">
        <f t="shared" si="11"/>
        <v>7976.5</v>
      </c>
      <c r="I95" s="130">
        <f>C95-D95</f>
        <v>37412.69999999999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57.3+368.5+61.1+0.1+320+59+0.8+309+245.5+61.2+0.4-0.1+489+12.5+64.8+24.2+437.3+329.2+2.4</f>
        <v>2842.2000000000003</v>
      </c>
      <c r="E96" s="125">
        <f>D96/D95*100</f>
        <v>6.749081030765286</v>
      </c>
      <c r="F96" s="126">
        <f t="shared" si="10"/>
        <v>94.49745652824419</v>
      </c>
      <c r="G96" s="127">
        <f>D96/C96*100</f>
        <v>50.47685012520646</v>
      </c>
      <c r="H96" s="131">
        <f t="shared" si="11"/>
        <v>165.49999999999955</v>
      </c>
      <c r="I96" s="132">
        <f>C96-D96</f>
        <v>2788.4999999999995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</f>
        <v>4351.6</v>
      </c>
      <c r="E102" s="22">
        <f>D102/D150*100</f>
        <v>0.6568010666753603</v>
      </c>
      <c r="F102" s="22">
        <f>D102/B102*100</f>
        <v>83.02678775852858</v>
      </c>
      <c r="G102" s="22">
        <f aca="true" t="shared" si="12" ref="G102:G148">D102/C102*100</f>
        <v>41.79609086106709</v>
      </c>
      <c r="H102" s="87">
        <f aca="true" t="shared" si="13" ref="H102:H107">B102-D102</f>
        <v>889.5999999999995</v>
      </c>
      <c r="I102" s="87">
        <f aca="true" t="shared" si="14" ref="I102:I148">C102-D102</f>
        <v>6059.9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</f>
        <v>34</v>
      </c>
      <c r="E103" s="91">
        <f>D103/D102*100</f>
        <v>0.7813218126666053</v>
      </c>
      <c r="F103" s="1">
        <f>D103/B103*100</f>
        <v>36.996735582154514</v>
      </c>
      <c r="G103" s="91">
        <f>D103/C103*100</f>
        <v>18.12366737739872</v>
      </c>
      <c r="H103" s="95">
        <f t="shared" si="13"/>
        <v>57.900000000000006</v>
      </c>
      <c r="I103" s="95">
        <f t="shared" si="14"/>
        <v>153.6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</f>
        <v>3895.0999999999995</v>
      </c>
      <c r="E104" s="1">
        <f>D104/D102*100</f>
        <v>89.50960566228513</v>
      </c>
      <c r="F104" s="1">
        <f aca="true" t="shared" si="15" ref="F104:F148">D104/B104*100</f>
        <v>91.33564695399335</v>
      </c>
      <c r="G104" s="1">
        <f t="shared" si="12"/>
        <v>45.442454646211274</v>
      </c>
      <c r="H104" s="48">
        <f t="shared" si="13"/>
        <v>369.5</v>
      </c>
      <c r="I104" s="48">
        <f t="shared" si="14"/>
        <v>4676.400000000001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422.5000000000009</v>
      </c>
      <c r="E106" s="92">
        <f>D106/D102*100</f>
        <v>9.709072525048278</v>
      </c>
      <c r="F106" s="92">
        <f t="shared" si="15"/>
        <v>47.756301571154125</v>
      </c>
      <c r="G106" s="92">
        <f t="shared" si="12"/>
        <v>25.56886952311795</v>
      </c>
      <c r="H106" s="132">
        <f>B106-D106</f>
        <v>462.1999999999998</v>
      </c>
      <c r="I106" s="132">
        <f t="shared" si="14"/>
        <v>1229.8999999999987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226667.39999999997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200768.80000000005</v>
      </c>
      <c r="E107" s="90">
        <f>D107/D150*100</f>
        <v>30.302684528709463</v>
      </c>
      <c r="F107" s="90">
        <f>D107/B107*100</f>
        <v>88.57418402469878</v>
      </c>
      <c r="G107" s="90">
        <f t="shared" si="12"/>
        <v>41.84131217073242</v>
      </c>
      <c r="H107" s="89">
        <f t="shared" si="13"/>
        <v>25898.59999999992</v>
      </c>
      <c r="I107" s="89">
        <f t="shared" si="14"/>
        <v>279065.0999999999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142.7+0.9+78.6+37.4+44.2+140.1+1+20.9+25.7+0.2+2+0.6+0.4+1.8+1.5-0.1+62.6+2.1+1.9+2.9+1+9.8+0.1+52+4.8+2+1.2+2+5.2</f>
        <v>645.4999999999999</v>
      </c>
      <c r="E108" s="6">
        <f>D108/D107*100</f>
        <v>0.32151409980036727</v>
      </c>
      <c r="F108" s="6">
        <f t="shared" si="15"/>
        <v>56.81718158612797</v>
      </c>
      <c r="G108" s="6">
        <f t="shared" si="12"/>
        <v>29.79872587942018</v>
      </c>
      <c r="H108" s="65">
        <f aca="true" t="shared" si="16" ref="H108:H148">B108-D108</f>
        <v>490.6</v>
      </c>
      <c r="I108" s="65">
        <f t="shared" si="14"/>
        <v>1520.6999999999998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142.7+0.9+78.6+37.4+20.9+42.5+24.8+0.6</f>
        <v>348.4</v>
      </c>
      <c r="E109" s="1">
        <f>D109/D108*100</f>
        <v>53.973663826491105</v>
      </c>
      <c r="F109" s="1">
        <f t="shared" si="15"/>
        <v>54.86614173228346</v>
      </c>
      <c r="G109" s="1">
        <f t="shared" si="12"/>
        <v>28.710341985990933</v>
      </c>
      <c r="H109" s="48">
        <f t="shared" si="16"/>
        <v>286.6</v>
      </c>
      <c r="I109" s="48">
        <f t="shared" si="14"/>
        <v>865.1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26.5+20.2+7.7+37.4+7.5+38.9-0.1+38.9+12.6+45.5</f>
        <v>235.10000000000002</v>
      </c>
      <c r="E110" s="6">
        <f>D110/D107*100</f>
        <v>0.11709986810699669</v>
      </c>
      <c r="F110" s="6">
        <f>D110/B110*100</f>
        <v>96.5899753492194</v>
      </c>
      <c r="G110" s="6">
        <f t="shared" si="12"/>
        <v>30.206861107542082</v>
      </c>
      <c r="H110" s="65">
        <f t="shared" si="16"/>
        <v>8.299999999999983</v>
      </c>
      <c r="I110" s="65">
        <f t="shared" si="14"/>
        <v>543.1999999999999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82.2+4.4+0.2+16.8+100.8+0.1+8.3+21.3+93.2+14.5+11.8+88.2+4.6+1.1+5.8+6+2.3+112.3+12.6+0.8+1.5+0.2+0.2</f>
        <v>589.2000000000002</v>
      </c>
      <c r="E114" s="6">
        <f>D114/D107*100</f>
        <v>0.2934718940393129</v>
      </c>
      <c r="F114" s="6">
        <f t="shared" si="15"/>
        <v>63.03626832138656</v>
      </c>
      <c r="G114" s="6">
        <f t="shared" si="12"/>
        <v>32.809889742733056</v>
      </c>
      <c r="H114" s="65">
        <f t="shared" si="16"/>
        <v>345.4999999999999</v>
      </c>
      <c r="I114" s="65">
        <f t="shared" si="14"/>
        <v>1206.6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f>126.5+4.4</f>
        <v>130.9</v>
      </c>
      <c r="C118" s="57">
        <v>229.6</v>
      </c>
      <c r="D118" s="76">
        <f>17.1-0.3+0.8+0.3+21.4+4.2+0.3+17.6+4.2+0.8+0.3+16.8+0.3+2+2.2+17.7+1.1+4.1+17.7+0.8</f>
        <v>129.39999999999998</v>
      </c>
      <c r="E118" s="6">
        <f>D118/D107*100</f>
        <v>0.06445224556803644</v>
      </c>
      <c r="F118" s="6">
        <f t="shared" si="15"/>
        <v>98.85408708938118</v>
      </c>
      <c r="G118" s="6">
        <f t="shared" si="12"/>
        <v>56.35888501742159</v>
      </c>
      <c r="H118" s="65">
        <f t="shared" si="16"/>
        <v>1.5000000000000284</v>
      </c>
      <c r="I118" s="65">
        <f t="shared" si="14"/>
        <v>100.20000000000002</v>
      </c>
    </row>
    <row r="119" spans="1:9" s="36" customFormat="1" ht="18">
      <c r="A119" s="37" t="s">
        <v>53</v>
      </c>
      <c r="B119" s="78">
        <f>98.2+4.4</f>
        <v>102.60000000000001</v>
      </c>
      <c r="C119" s="48">
        <v>170.2</v>
      </c>
      <c r="D119" s="79">
        <f>17.1-0.3+16.8+16.8+16.8+17.7+17.7</f>
        <v>102.60000000000001</v>
      </c>
      <c r="E119" s="1">
        <f>D119/D118*100</f>
        <v>79.28902627511593</v>
      </c>
      <c r="F119" s="1">
        <f t="shared" si="15"/>
        <v>100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3776+7.6+1124+100+14.3+14.5+0.1+20.4+3015.8+9+1156.5+27+0.1+1146.6+5.2+681+29.9</f>
        <v>11128.000000000002</v>
      </c>
      <c r="E124" s="17">
        <f>D124/D107*100</f>
        <v>5.542693884707186</v>
      </c>
      <c r="F124" s="6">
        <f t="shared" si="15"/>
        <v>91.32090336134455</v>
      </c>
      <c r="G124" s="6">
        <f t="shared" si="12"/>
        <v>86.90762550373312</v>
      </c>
      <c r="H124" s="65">
        <f t="shared" si="16"/>
        <v>1057.5999999999985</v>
      </c>
      <c r="I124" s="65">
        <f t="shared" si="14"/>
        <v>1676.3999999999978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95.1-4.4</f>
        <v>90.69999999999999</v>
      </c>
      <c r="C127" s="57">
        <v>95.1</v>
      </c>
      <c r="D127" s="80">
        <f>4.5+17.5+0.7</f>
        <v>22.7</v>
      </c>
      <c r="E127" s="17">
        <f>D127/D107*100</f>
        <v>0.011306537669199595</v>
      </c>
      <c r="F127" s="6">
        <f t="shared" si="15"/>
        <v>25.027563395810365</v>
      </c>
      <c r="G127" s="6">
        <f t="shared" si="12"/>
        <v>23.869610935856993</v>
      </c>
      <c r="H127" s="65">
        <f t="shared" si="16"/>
        <v>67.99999999999999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f>451.7-14</f>
        <v>437.7</v>
      </c>
      <c r="C128" s="57">
        <v>983</v>
      </c>
      <c r="D128" s="80">
        <f>2.8+14.4+2.8+8.8+3.7+4+2.8+5.8+9.6+4.2+2.7+0.2+2.9+76+0.5+2.6+4.7</f>
        <v>148.49999999999997</v>
      </c>
      <c r="E128" s="17">
        <f>D128/D107*100</f>
        <v>0.07396567594168015</v>
      </c>
      <c r="F128" s="6">
        <f t="shared" si="15"/>
        <v>33.927347498286494</v>
      </c>
      <c r="G128" s="6">
        <f t="shared" si="12"/>
        <v>15.106815869786367</v>
      </c>
      <c r="H128" s="65">
        <f t="shared" si="16"/>
        <v>289.20000000000005</v>
      </c>
      <c r="I128" s="65">
        <f t="shared" si="14"/>
        <v>834.5</v>
      </c>
    </row>
    <row r="129" spans="1:9" s="36" customFormat="1" ht="18">
      <c r="A129" s="26" t="s">
        <v>111</v>
      </c>
      <c r="B129" s="78">
        <f>388.8-14</f>
        <v>374.8</v>
      </c>
      <c r="C129" s="48">
        <v>851.8</v>
      </c>
      <c r="D129" s="79">
        <f>2.8+2.8-0.1+2.8+2.7+2.9+70.7+4.7</f>
        <v>89.30000000000001</v>
      </c>
      <c r="E129" s="1">
        <f>D129/D128*100</f>
        <v>60.13468013468015</v>
      </c>
      <c r="F129" s="1">
        <f>D129/B129*100</f>
        <v>23.82604055496265</v>
      </c>
      <c r="G129" s="1">
        <f t="shared" si="12"/>
        <v>10.483681615402679</v>
      </c>
      <c r="H129" s="48">
        <f t="shared" si="16"/>
        <v>285.5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0.8+2.3+1.8+1+14.8</f>
        <v>20.7</v>
      </c>
      <c r="E132" s="17">
        <f>D132/D107*100</f>
        <v>0.010310366949446325</v>
      </c>
      <c r="F132" s="6">
        <f t="shared" si="15"/>
        <v>49.87951807228915</v>
      </c>
      <c r="G132" s="6">
        <f t="shared" si="12"/>
        <v>32.293291731669264</v>
      </c>
      <c r="H132" s="65">
        <f t="shared" si="16"/>
        <v>20.8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0.0049310450627786774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5.2+0.3+2.7+0.1+0.5+0.2+13.8+39.2+5+5.9+2+6.5+0.1+32.4+5+3.9+0.2</f>
        <v>123.00000000000001</v>
      </c>
      <c r="E136" s="17">
        <f>D136/D107*100</f>
        <v>0.061264499264826</v>
      </c>
      <c r="F136" s="6">
        <f t="shared" si="15"/>
        <v>63.33676622039136</v>
      </c>
      <c r="G136" s="6">
        <f>D136/C136*100</f>
        <v>33.81908166070938</v>
      </c>
      <c r="H136" s="65">
        <f t="shared" si="16"/>
        <v>71.19999999999997</v>
      </c>
      <c r="I136" s="65">
        <f t="shared" si="14"/>
        <v>240.7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0.3+39.3+0.2+2+32.4+0.2</f>
        <v>74.39999999999999</v>
      </c>
      <c r="E137" s="111">
        <f>D137/D136*100</f>
        <v>60.48780487804877</v>
      </c>
      <c r="F137" s="1">
        <f t="shared" si="15"/>
        <v>60.88379705400981</v>
      </c>
      <c r="G137" s="1">
        <f>D137/C137*100</f>
        <v>34.003656307129795</v>
      </c>
      <c r="H137" s="48">
        <f t="shared" si="16"/>
        <v>47.80000000000001</v>
      </c>
      <c r="I137" s="48">
        <f t="shared" si="14"/>
        <v>144.40000000000003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26.5+42.3+30.1+3.6+8.6+42.3+0.1+5.7+31.9+5.2+42.5+11.7+55+45.4+28.3+17.8+9.6+33.4+0.9+26.8+46.9</f>
        <v>514.5999999999999</v>
      </c>
      <c r="E138" s="17">
        <f>D138/D107*100</f>
        <v>0.2563147261925159</v>
      </c>
      <c r="F138" s="6">
        <f t="shared" si="15"/>
        <v>87.71092551559569</v>
      </c>
      <c r="G138" s="6">
        <f t="shared" si="12"/>
        <v>43.90035830063128</v>
      </c>
      <c r="H138" s="65">
        <f t="shared" si="16"/>
        <v>72.10000000000014</v>
      </c>
      <c r="I138" s="65">
        <f t="shared" si="14"/>
        <v>657.6000000000001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26.5+39.8+30.1+42.1+0.1+31.9+40.5+11.2+38.1+30.1+28.3+17.4+33.4+8.9+24.2</f>
        <v>402.59999999999997</v>
      </c>
      <c r="E139" s="1">
        <f>D139/D138*100</f>
        <v>78.23552273610572</v>
      </c>
      <c r="F139" s="1">
        <f aca="true" t="shared" si="17" ref="F139:F147">D139/B139*100</f>
        <v>91.39614074914869</v>
      </c>
      <c r="G139" s="1">
        <f t="shared" si="12"/>
        <v>45.42992552471225</v>
      </c>
      <c r="H139" s="48">
        <f t="shared" si="16"/>
        <v>37.900000000000034</v>
      </c>
      <c r="I139" s="48">
        <f t="shared" si="14"/>
        <v>483.6000000000001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8.6+0.2+0.3+5.1+0.4+5.3+0.3+0.3</f>
        <v>20.5</v>
      </c>
      <c r="E140" s="1">
        <f>D140/D138*100</f>
        <v>3.98367664205208</v>
      </c>
      <c r="F140" s="1">
        <f t="shared" si="17"/>
        <v>90.30837004405286</v>
      </c>
      <c r="G140" s="1">
        <f>D140/C140*100</f>
        <v>52.16284987277354</v>
      </c>
      <c r="H140" s="48">
        <f t="shared" si="16"/>
        <v>2.1999999999999993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0.17183944915743876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</f>
        <v>18528.399999999998</v>
      </c>
      <c r="E143" s="17">
        <f>D143/D107*100</f>
        <v>9.228724781938226</v>
      </c>
      <c r="F143" s="107">
        <f t="shared" si="17"/>
        <v>78.51349633459044</v>
      </c>
      <c r="G143" s="6">
        <f t="shared" si="12"/>
        <v>59.506818342400905</v>
      </c>
      <c r="H143" s="65">
        <f t="shared" si="16"/>
        <v>5070.600000000002</v>
      </c>
      <c r="I143" s="65">
        <f t="shared" si="14"/>
        <v>12608.2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1.0429907435816719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0.3001960463976474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165551+48.3+2258.2</f>
        <v>167857.5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</f>
        <v>151936.90000000002</v>
      </c>
      <c r="E147" s="17">
        <f>D147/D107*100</f>
        <v>75.67754551504018</v>
      </c>
      <c r="F147" s="6">
        <f t="shared" si="17"/>
        <v>90.5154074140268</v>
      </c>
      <c r="G147" s="6">
        <f t="shared" si="12"/>
        <v>38.72459076977973</v>
      </c>
      <c r="H147" s="65">
        <f t="shared" si="16"/>
        <v>15920.599999999977</v>
      </c>
      <c r="I147" s="65">
        <f t="shared" si="14"/>
        <v>240415.59999999998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805.6+805.6+805.6+805.6+805.6+805.6+805.6+805.6+805.6+805.6+805.6+805.6+805.6+805.6+805.6+805.6+805.6</f>
        <v>13695.200000000004</v>
      </c>
      <c r="E148" s="17">
        <f>D148/D107*100</f>
        <v>6.821378620582482</v>
      </c>
      <c r="F148" s="6">
        <f t="shared" si="15"/>
        <v>94.44444444444447</v>
      </c>
      <c r="G148" s="6">
        <f t="shared" si="12"/>
        <v>47.222222222222236</v>
      </c>
      <c r="H148" s="65">
        <f t="shared" si="16"/>
        <v>805.5999999999949</v>
      </c>
      <c r="I148" s="65">
        <f t="shared" si="14"/>
        <v>15306.399999999994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232751.49999999997</v>
      </c>
      <c r="C149" s="81">
        <f>C43+C69+C72+C77+C79+C87+C102+C107+C100+C84+C98</f>
        <v>493497.39999999997</v>
      </c>
      <c r="D149" s="57">
        <f>D43+D69+D72+D77+D79+D87+D102+D107+D100+D84+D98</f>
        <v>205784.10000000003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733581.9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662544.6000000002</v>
      </c>
      <c r="E150" s="35">
        <v>100</v>
      </c>
      <c r="F150" s="3">
        <f>D150/B150*100</f>
        <v>90.3163777623194</v>
      </c>
      <c r="G150" s="3">
        <f aca="true" t="shared" si="18" ref="G150:G156">D150/C150*100</f>
        <v>47.47484163996373</v>
      </c>
      <c r="H150" s="51">
        <f aca="true" t="shared" si="19" ref="H150:H156">B150-D150</f>
        <v>71037.29999999981</v>
      </c>
      <c r="I150" s="51">
        <f aca="true" t="shared" si="20" ref="I150:I156">C150-D150</f>
        <v>733025.2999999999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325584.69999999995</v>
      </c>
      <c r="C151" s="64">
        <f>C8+C20+C34+C52+C60+C91+C115+C119+C46+C139+C131+C103</f>
        <v>589171.4999999998</v>
      </c>
      <c r="D151" s="64">
        <f>D8+D20+D34+D52+D60+D91+D115+D119+D46+D139+D131+D103</f>
        <v>316165.4</v>
      </c>
      <c r="E151" s="6">
        <f>D151/D150*100</f>
        <v>47.71986670784124</v>
      </c>
      <c r="F151" s="6">
        <f aca="true" t="shared" si="21" ref="F151:F162">D151/B151*100</f>
        <v>97.10695865008401</v>
      </c>
      <c r="G151" s="6">
        <f t="shared" si="18"/>
        <v>53.662711112129514</v>
      </c>
      <c r="H151" s="65">
        <f t="shared" si="19"/>
        <v>9419.29999999993</v>
      </c>
      <c r="I151" s="76">
        <f t="shared" si="20"/>
        <v>273006.09999999974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58251.29999999999</v>
      </c>
      <c r="C152" s="65">
        <f>C11+C23+C36+C55+C62+C92+C49+C140+C109+C112+C96+C137</f>
        <v>114196.40000000001</v>
      </c>
      <c r="D152" s="65">
        <f>D11+D23+D36+D55+D62+D92+D49+D140+D109+D112+D96+D137</f>
        <v>49387.700000000004</v>
      </c>
      <c r="E152" s="6">
        <f>D152/D150*100</f>
        <v>7.454245344388889</v>
      </c>
      <c r="F152" s="6">
        <f t="shared" si="21"/>
        <v>84.7838589010031</v>
      </c>
      <c r="G152" s="6">
        <f t="shared" si="18"/>
        <v>43.24803584000897</v>
      </c>
      <c r="H152" s="65">
        <f t="shared" si="19"/>
        <v>8863.599999999984</v>
      </c>
      <c r="I152" s="76">
        <f t="shared" si="20"/>
        <v>64808.700000000004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16129.800000000007</v>
      </c>
      <c r="E153" s="6">
        <f>D153/D150*100</f>
        <v>2.4345228985339253</v>
      </c>
      <c r="F153" s="6">
        <f t="shared" si="21"/>
        <v>82.28440249968119</v>
      </c>
      <c r="G153" s="6">
        <f t="shared" si="18"/>
        <v>51.07486534497336</v>
      </c>
      <c r="H153" s="65">
        <f t="shared" si="19"/>
        <v>3472.6999999999935</v>
      </c>
      <c r="I153" s="76">
        <f t="shared" si="20"/>
        <v>15450.899999999998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14529.999999999998</v>
      </c>
      <c r="C154" s="64">
        <f>C12+C24+C104+C63+C38+C93+C129+C56</f>
        <v>29347.1</v>
      </c>
      <c r="D154" s="64">
        <f>D12+D24+D104+D63+D38+D93+D129+D56</f>
        <v>11622</v>
      </c>
      <c r="E154" s="6">
        <f>D154/D150*100</f>
        <v>1.7541460605067185</v>
      </c>
      <c r="F154" s="6">
        <f t="shared" si="21"/>
        <v>79.98623537508604</v>
      </c>
      <c r="G154" s="6">
        <f t="shared" si="18"/>
        <v>39.601868668454465</v>
      </c>
      <c r="H154" s="65">
        <f t="shared" si="19"/>
        <v>2907.999999999998</v>
      </c>
      <c r="I154" s="76">
        <f t="shared" si="20"/>
        <v>17725.1</v>
      </c>
      <c r="K154" s="43"/>
      <c r="L154" s="98"/>
    </row>
    <row r="155" spans="1:12" ht="18.75">
      <c r="A155" s="20" t="s">
        <v>2</v>
      </c>
      <c r="B155" s="64">
        <f>B9+B21+B47+B53+B122</f>
        <v>12162.399999999998</v>
      </c>
      <c r="C155" s="64">
        <f>C9+C21+C47+C53+C122</f>
        <v>21243.1</v>
      </c>
      <c r="D155" s="64">
        <f>D9+D21+D47+D53+D122</f>
        <v>9505.7</v>
      </c>
      <c r="E155" s="6">
        <f>D155/D150*100</f>
        <v>1.4347260546686214</v>
      </c>
      <c r="F155" s="6">
        <f t="shared" si="21"/>
        <v>78.15644938498983</v>
      </c>
      <c r="G155" s="6">
        <f t="shared" si="18"/>
        <v>44.74723557296252</v>
      </c>
      <c r="H155" s="65">
        <f t="shared" si="19"/>
        <v>2656.699999999997</v>
      </c>
      <c r="I155" s="76">
        <f t="shared" si="20"/>
        <v>11737.399999999998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303451.00000000006</v>
      </c>
      <c r="C156" s="64">
        <f>C150-C151-C152-C153-C154-C155</f>
        <v>610031.1000000004</v>
      </c>
      <c r="D156" s="64">
        <f>D150-D151-D152-D153-D154-D155</f>
        <v>259734.00000000017</v>
      </c>
      <c r="E156" s="6">
        <f>D156/D150*100</f>
        <v>39.20249293406061</v>
      </c>
      <c r="F156" s="6">
        <f t="shared" si="21"/>
        <v>85.5933906956972</v>
      </c>
      <c r="G156" s="40">
        <f t="shared" si="18"/>
        <v>42.577173524431785</v>
      </c>
      <c r="H156" s="65">
        <f t="shared" si="19"/>
        <v>43716.99999999988</v>
      </c>
      <c r="I156" s="65">
        <f t="shared" si="20"/>
        <v>350297.10000000027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17833.5-97-35+850+180-500</f>
        <v>18231.5</v>
      </c>
      <c r="C158" s="70">
        <f>35718.9-832.3</f>
        <v>34886.6</v>
      </c>
      <c r="D158" s="70">
        <f>33+3.1+31.8+118.6+8.5+18.3+41+591.6+0.1+448.4+20+14.4+41.3+31.5+458.7+42.9+92.6+54.3+185.1</f>
        <v>2235.2000000000003</v>
      </c>
      <c r="E158" s="14"/>
      <c r="F158" s="6">
        <f t="shared" si="21"/>
        <v>12.260099278720897</v>
      </c>
      <c r="G158" s="6">
        <f aca="true" t="shared" si="22" ref="G158:G167">D158/C158*100</f>
        <v>6.407044538590749</v>
      </c>
      <c r="H158" s="6">
        <f>B158-D158</f>
        <v>15996.3</v>
      </c>
      <c r="I158" s="6">
        <f aca="true" t="shared" si="23" ref="I158:I167">C158-D158</f>
        <v>32651.399999999998</v>
      </c>
      <c r="K158" s="43"/>
      <c r="L158" s="43"/>
    </row>
    <row r="159" spans="1:12" ht="18.75">
      <c r="A159" s="20" t="s">
        <v>22</v>
      </c>
      <c r="B159" s="85">
        <f>20399.9+40+3278.1-2140-753.2</f>
        <v>20824.8</v>
      </c>
      <c r="C159" s="64">
        <f>51080.5+400</f>
        <v>51480.5</v>
      </c>
      <c r="D159" s="64">
        <f>100+49.9+293.6+174.2+159.5+52+404.4+89.3+150+694.7+650+637.7+888.1+1549.4+1150.4+28.8+73+685+233.1+79.4+200+254.7+419.8+99.5</f>
        <v>9116.5</v>
      </c>
      <c r="E159" s="6"/>
      <c r="F159" s="6">
        <f t="shared" si="21"/>
        <v>43.777131112903845</v>
      </c>
      <c r="G159" s="6">
        <f t="shared" si="22"/>
        <v>17.708646963413333</v>
      </c>
      <c r="H159" s="6">
        <f aca="true" t="shared" si="24" ref="H159:H166">B159-D159</f>
        <v>11708.3</v>
      </c>
      <c r="I159" s="6">
        <f t="shared" si="23"/>
        <v>42364</v>
      </c>
      <c r="K159" s="43"/>
      <c r="L159" s="43"/>
    </row>
    <row r="160" spans="1:12" ht="18.75">
      <c r="A160" s="20" t="s">
        <v>58</v>
      </c>
      <c r="B160" s="85">
        <f>194035.3-60000+97+43.2-3278.1-850+1960+1253.2</f>
        <v>133260.6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</f>
        <v>75142.00000000001</v>
      </c>
      <c r="E160" s="6"/>
      <c r="F160" s="6">
        <f t="shared" si="21"/>
        <v>56.38725924992084</v>
      </c>
      <c r="G160" s="6">
        <f t="shared" si="22"/>
        <v>27.51588419614488</v>
      </c>
      <c r="H160" s="6">
        <f t="shared" si="24"/>
        <v>58118.59999999999</v>
      </c>
      <c r="I160" s="6">
        <f t="shared" si="23"/>
        <v>197943.90000000002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</f>
        <v>3985.7999999999993</v>
      </c>
      <c r="E162" s="17"/>
      <c r="F162" s="6">
        <f t="shared" si="21"/>
        <v>42.86543921534887</v>
      </c>
      <c r="G162" s="6">
        <f t="shared" si="22"/>
        <v>29.131492972569994</v>
      </c>
      <c r="H162" s="6">
        <f t="shared" si="24"/>
        <v>5312.6</v>
      </c>
      <c r="I162" s="6">
        <f t="shared" si="23"/>
        <v>9696.300000000001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">
        <f t="shared" si="24"/>
        <v>747</v>
      </c>
      <c r="I164" s="6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916367.9</v>
      </c>
      <c r="C167" s="87">
        <f>C150+C158+C162+C163+C159+C166+C165+C160+C164+C161</f>
        <v>1770823.3000000005</v>
      </c>
      <c r="D167" s="87">
        <f>D150+D158+D162+D163+D159+D166+D165+D160+D164+D161</f>
        <v>753447.8000000002</v>
      </c>
      <c r="E167" s="22"/>
      <c r="F167" s="3">
        <f>D167/B167*100</f>
        <v>82.22110355458764</v>
      </c>
      <c r="G167" s="3">
        <f t="shared" si="22"/>
        <v>42.54788154187942</v>
      </c>
      <c r="H167" s="3">
        <f>B167-D167</f>
        <v>162920.09999999986</v>
      </c>
      <c r="I167" s="3">
        <f t="shared" si="23"/>
        <v>1017375.5000000003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662544.6000000002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662544.6000000002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2016-06-29T05:58:02Z</dcterms:modified>
  <cp:category/>
  <cp:version/>
  <cp:contentType/>
  <cp:contentStatus/>
</cp:coreProperties>
</file>